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втомобилистов 19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3"/>
  <c r="F54"/>
  <c r="F52" s="1"/>
  <c r="F55"/>
  <c r="F56"/>
  <c r="F57"/>
  <c r="F58"/>
  <c r="F59"/>
  <c r="F60"/>
  <c r="F61"/>
  <c r="F62"/>
  <c r="D67"/>
  <c r="D65"/>
  <c r="D25"/>
  <c r="D16"/>
  <c r="D12"/>
  <c r="D9"/>
  <c r="D23" s="1"/>
  <c r="F63" l="1"/>
</calcChain>
</file>

<file path=xl/sharedStrings.xml><?xml version="1.0" encoding="utf-8"?>
<sst xmlns="http://schemas.openxmlformats.org/spreadsheetml/2006/main" count="150" uniqueCount="118">
  <si>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</si>
  <si>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</si>
  <si>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</si>
  <si>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</si>
  <si>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</si>
  <si>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</si>
  <si>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</si>
  <si>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</si>
  <si>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</si>
  <si>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</si>
  <si>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</si>
  <si>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</si>
  <si>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</si>
  <si>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</si>
  <si>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</si>
  <si>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</si>
  <si>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</si>
  <si>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</si>
  <si>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</si>
  <si>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</si>
  <si>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</si>
  <si>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</si>
  <si>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</si>
  <si>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</si>
  <si>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</si>
  <si>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</si>
  <si>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</si>
  <si>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</si>
  <si>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</si>
  <si>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</si>
  <si>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</si>
  <si>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</si>
  <si>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</si>
  <si>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</si>
  <si>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</si>
  <si>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</si>
  <si>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</si>
  <si>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</si>
  <si>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</si>
  <si>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</si>
  <si>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</si>
  <si>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</si>
  <si>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</si>
  <si>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</si>
  <si>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Автомобилистов д. 19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</si>
  <si>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</si>
  <si>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</si>
  <si>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</si>
  <si>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</si>
  <si>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</si>
  <si>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</si>
  <si>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</si>
  <si>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</si>
  <si>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14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</si>
  <si>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</si>
  <si>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</si>
  <si>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</si>
  <si>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</si>
  <si>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</si>
  <si>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</si>
  <si>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</si>
  <si>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</si>
  <si>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</si>
  <si>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</si>
  <si>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</si>
  <si>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</si>
  <si>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</si>
  <si>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</si>
  <si>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</si>
  <si>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</si>
  <si>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</si>
  <si>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</si>
  <si>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</si>
  <si>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</si>
  <si>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</si>
  <si>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</si>
  <si>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</si>
  <si>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</si>
  <si>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</si>
  <si>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</si>
  <si>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</si>
  <si>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</si>
  <si>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</si>
  <si>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</si>
  <si>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</si>
  <si>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</si>
  <si>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</si>
  <si>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1,64 руб/м²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</si>
  <si>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</si>
  <si>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</si>
  <si>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</si>
  <si>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</si>
  <si>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</si>
  <si>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 ГВС, ХВС</t>
  </si>
  <si>
    <t>100 м трубопроводов</t>
  </si>
  <si>
    <t>Ремонт кровли</t>
  </si>
  <si>
    <t xml:space="preserve">100 м2 </t>
  </si>
  <si>
    <t>Замена ламп</t>
  </si>
  <si>
    <t>100 шт.</t>
  </si>
  <si>
    <t>Смена стекол на штапиках без замазки</t>
  </si>
  <si>
    <t>100 м фальца</t>
  </si>
  <si>
    <t xml:space="preserve">Ремонт оконных рам </t>
  </si>
  <si>
    <t>1шт.</t>
  </si>
  <si>
    <t>Ремонт дверного полотна</t>
  </si>
  <si>
    <t>1 шт.</t>
  </si>
  <si>
    <t xml:space="preserve">Замена ламп наружного освещения </t>
  </si>
  <si>
    <t>Ремонт подъездов</t>
  </si>
  <si>
    <t>1 подъезд</t>
  </si>
  <si>
    <t>Ремонт козырька входных дверей</t>
  </si>
  <si>
    <t>1 шт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</si>
  <si>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</si>
  <si>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</si>
  <si>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</si>
  <si>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</si>
  <si>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</si>
  <si>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</si>
  <si>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</si>
  <si>
    <t>Направлено претензий потребителям-должникам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</si>
</sst>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2" fontId="7" fillId="0" borderId="11" xfId="0" applyNumberFormat="1" applyFont="1" applyFill="1" applyBorder="1" applyAlignment="1" applyProtection="1">
      <alignment horizontal="right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4" fontId="7" fillId="0" borderId="11" xfId="0" applyNumberFormat="1" applyFont="1" applyFill="1" applyBorder="1" applyAlignment="1" applyProtection="1">
      <alignment horizontal="right" vertical="center" wrapText="1"/>
    </xf>
    <xf numFmtId="0" fontId="6" fillId="0" borderId="11" xfId="0" applyFont="1" applyFill="1" applyBorder="1" applyAlignment="1" applyProtection="1">
      <alignment horizontal="left" vertical="center"/>
    </xf>
    <xf numFmtId="4" fontId="6" fillId="0" borderId="11" xfId="0" applyNumberFormat="1" applyFont="1" applyFill="1" applyBorder="1" applyAlignment="1" applyProtection="1">
      <alignment horizontal="right" vertical="center" wrapText="1"/>
    </xf>
    <xf numFmtId="0" fontId="6" fillId="0" borderId="11" xfId="0" applyFont="1" applyFill="1" applyBorder="1" applyAlignment="1" applyProtection="1">
      <alignment horizontal="left" vertical="center" wrapText="1"/>
    </xf>
    <xf numFmtId="4" fontId="9" fillId="0" borderId="11" xfId="0" applyNumberFormat="1" applyFont="1" applyFill="1" applyBorder="1" applyAlignment="1" applyProtection="1">
      <alignment horizontal="right" vertical="center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/>
    </xf>
    <xf numFmtId="0" fontId="7" fillId="0" borderId="29" xfId="0" applyFont="1" applyFill="1" applyBorder="1" applyAlignment="1" applyProtection="1">
      <alignment vertical="center" wrapText="1"/>
    </xf>
    <xf numFmtId="0" fontId="7" fillId="0" borderId="30" xfId="0" applyFont="1" applyFill="1" applyBorder="1" applyAlignment="1" applyProtection="1">
      <alignment vertical="center" wrapText="1"/>
    </xf>
    <xf numFmtId="4" fontId="10" fillId="0" borderId="11" xfId="0" applyNumberFormat="1" applyFont="1" applyFill="1" applyBorder="1" applyAlignment="1" applyProtection="1">
      <alignment horizontal="right" vertical="center"/>
    </xf>
    <xf numFmtId="0" fontId="9" fillId="0" borderId="31" xfId="0" applyFont="1" applyFill="1" applyBorder="1" applyAlignment="1" applyProtection="1">
      <alignment horizontal="center" vertical="center"/>
    </xf>
    <xf numFmtId="4" fontId="9" fillId="0" borderId="19" xfId="0" applyNumberFormat="1" applyFont="1" applyFill="1" applyBorder="1" applyAlignment="1" applyProtection="1">
      <alignment horizontal="right" vertical="center"/>
    </xf>
    <xf numFmtId="0" fontId="6" fillId="0" borderId="31" xfId="0" applyFont="1" applyFill="1" applyBorder="1" applyAlignment="1" applyProtection="1">
      <alignment horizontal="center" vertical="center"/>
    </xf>
    <xf numFmtId="4" fontId="6" fillId="0" borderId="19" xfId="0" applyNumberFormat="1" applyFont="1" applyFill="1" applyBorder="1" applyAlignment="1" applyProtection="1">
      <alignment horizontal="right" vertical="center"/>
    </xf>
    <xf numFmtId="4" fontId="6" fillId="0" borderId="11" xfId="0" applyNumberFormat="1" applyFont="1" applyFill="1" applyBorder="1" applyAlignment="1" applyProtection="1">
      <alignment horizontal="right"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vertical="center" wrapText="1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9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74;&#1090;&#1086;&#1084;&#1086;&#1073;&#1080;&#1083;&#1080;&#1089;&#1090;&#1086;&#1074;%201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8007.9</v>
          </cell>
          <cell r="F3">
            <v>12</v>
          </cell>
        </row>
        <row r="5">
          <cell r="E5">
            <v>8007.9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24032.084400000003</v>
          </cell>
          <cell r="H7">
            <v>2832.965364312</v>
          </cell>
          <cell r="I7">
            <v>0</v>
          </cell>
          <cell r="K7">
            <v>29513.322209952003</v>
          </cell>
          <cell r="L7">
            <v>2984.6156467867204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1607.2862399999999</v>
          </cell>
          <cell r="H9">
            <v>0</v>
          </cell>
          <cell r="I9">
            <v>0</v>
          </cell>
          <cell r="K9">
            <v>1973.8760856192002</v>
          </cell>
          <cell r="L9">
            <v>188.2453644288</v>
          </cell>
        </row>
        <row r="10">
          <cell r="G10">
            <v>20002.103225999999</v>
          </cell>
          <cell r="H10">
            <v>2066.7751171000004</v>
          </cell>
          <cell r="I10">
            <v>0</v>
          </cell>
          <cell r="K10">
            <v>8188.0609765953604</v>
          </cell>
          <cell r="L10">
            <v>904.88861696904007</v>
          </cell>
        </row>
        <row r="11">
          <cell r="G11">
            <v>895.48804800000005</v>
          </cell>
          <cell r="H11">
            <v>0</v>
          </cell>
          <cell r="I11">
            <v>0</v>
          </cell>
          <cell r="K11">
            <v>1099.7309619878399</v>
          </cell>
          <cell r="L11">
            <v>104.87956018176</v>
          </cell>
        </row>
        <row r="12">
          <cell r="G12">
            <v>7140.9431519999998</v>
          </cell>
          <cell r="H12">
            <v>0</v>
          </cell>
          <cell r="I12">
            <v>0</v>
          </cell>
          <cell r="K12">
            <v>8769.6494661081597</v>
          </cell>
          <cell r="L12">
            <v>836.34726196224005</v>
          </cell>
        </row>
        <row r="13">
          <cell r="G13">
            <v>10358.1504</v>
          </cell>
          <cell r="H13">
            <v>0</v>
          </cell>
          <cell r="I13">
            <v>0</v>
          </cell>
          <cell r="K13">
            <v>12720.637343232002</v>
          </cell>
          <cell r="L13">
            <v>1213.146574848</v>
          </cell>
        </row>
        <row r="14">
          <cell r="G14">
            <v>4840.6400000000003</v>
          </cell>
          <cell r="H14">
            <v>0</v>
          </cell>
          <cell r="I14">
            <v>0</v>
          </cell>
          <cell r="K14">
            <v>5944.6931712000005</v>
          </cell>
          <cell r="L14">
            <v>566.93575680000004</v>
          </cell>
        </row>
        <row r="15">
          <cell r="G15">
            <v>6099.1347599999999</v>
          </cell>
          <cell r="H15">
            <v>706.61287019999997</v>
          </cell>
          <cell r="I15">
            <v>0</v>
          </cell>
          <cell r="K15">
            <v>7490.2254160608009</v>
          </cell>
          <cell r="L15">
            <v>756.72743530319997</v>
          </cell>
        </row>
        <row r="16">
          <cell r="G16">
            <v>4821.8587200000002</v>
          </cell>
          <cell r="H16">
            <v>0</v>
          </cell>
          <cell r="I16">
            <v>0</v>
          </cell>
          <cell r="K16">
            <v>5921.6282568575998</v>
          </cell>
          <cell r="L16">
            <v>564.73609328639998</v>
          </cell>
        </row>
        <row r="17">
          <cell r="G17">
            <v>4821.8587200000002</v>
          </cell>
          <cell r="H17">
            <v>0</v>
          </cell>
          <cell r="I17">
            <v>0</v>
          </cell>
          <cell r="K17">
            <v>5921.6282568575998</v>
          </cell>
          <cell r="L17">
            <v>564.73609328639998</v>
          </cell>
        </row>
        <row r="18">
          <cell r="G18">
            <v>1747.93788</v>
          </cell>
          <cell r="H18">
            <v>0</v>
          </cell>
          <cell r="I18">
            <v>0</v>
          </cell>
          <cell r="K18">
            <v>2146.6075516704</v>
          </cell>
          <cell r="L18">
            <v>204.7184845056</v>
          </cell>
        </row>
        <row r="19">
          <cell r="G19">
            <v>2589.5376000000001</v>
          </cell>
          <cell r="H19">
            <v>0</v>
          </cell>
          <cell r="I19">
            <v>0</v>
          </cell>
          <cell r="K19">
            <v>3180.1593358080004</v>
          </cell>
          <cell r="L19">
            <v>303.286643712</v>
          </cell>
        </row>
        <row r="20">
          <cell r="E20">
            <v>8007.9</v>
          </cell>
        </row>
        <row r="21">
          <cell r="E21">
            <v>8007.9</v>
          </cell>
        </row>
        <row r="22">
          <cell r="E22">
            <v>8007.9</v>
          </cell>
        </row>
        <row r="25">
          <cell r="G25">
            <v>4161.7232999999997</v>
          </cell>
          <cell r="H25">
            <v>3919.9816912094998</v>
          </cell>
          <cell r="I25">
            <v>0</v>
          </cell>
          <cell r="K25">
            <v>5110.9291502639999</v>
          </cell>
          <cell r="L25">
            <v>722.61993436856994</v>
          </cell>
        </row>
        <row r="26">
          <cell r="G26">
            <v>4615.9186499999996</v>
          </cell>
          <cell r="H26">
            <v>10370.790044347501</v>
          </cell>
          <cell r="I26">
            <v>0</v>
          </cell>
          <cell r="K26">
            <v>5668.7173756920001</v>
          </cell>
          <cell r="L26">
            <v>1162.86379494885</v>
          </cell>
        </row>
        <row r="27">
          <cell r="G27">
            <v>14324.7</v>
          </cell>
          <cell r="H27">
            <v>29856</v>
          </cell>
          <cell r="I27">
            <v>0</v>
          </cell>
          <cell r="K27">
            <v>17591.877576000003</v>
          </cell>
          <cell r="L27">
            <v>3469.0688639999998</v>
          </cell>
        </row>
        <row r="28">
          <cell r="G28">
            <v>831.46124160000011</v>
          </cell>
          <cell r="H28">
            <v>1984.5504000000001</v>
          </cell>
          <cell r="I28">
            <v>0</v>
          </cell>
          <cell r="K28">
            <v>1021.1009215841282</v>
          </cell>
          <cell r="L28">
            <v>117.22624461619201</v>
          </cell>
        </row>
        <row r="29">
          <cell r="G29">
            <v>442.32463799999999</v>
          </cell>
          <cell r="H29">
            <v>1806.3864691465601</v>
          </cell>
          <cell r="I29">
            <v>0</v>
          </cell>
          <cell r="K29">
            <v>543.21004143504013</v>
          </cell>
          <cell r="L29">
            <v>160.188249751348</v>
          </cell>
        </row>
        <row r="30">
          <cell r="G30">
            <v>1482.3</v>
          </cell>
          <cell r="H30">
            <v>5040</v>
          </cell>
          <cell r="I30">
            <v>0</v>
          </cell>
          <cell r="K30">
            <v>3276</v>
          </cell>
          <cell r="L30">
            <v>717.42</v>
          </cell>
        </row>
        <row r="31">
          <cell r="G31">
            <v>2365.56</v>
          </cell>
          <cell r="H31">
            <v>461.73</v>
          </cell>
          <cell r="I31">
            <v>0</v>
          </cell>
          <cell r="K31">
            <v>449.44</v>
          </cell>
          <cell r="L31">
            <v>37.590000000000003</v>
          </cell>
        </row>
        <row r="32">
          <cell r="G32">
            <v>574.0308</v>
          </cell>
          <cell r="H32">
            <v>540.68712982199997</v>
          </cell>
          <cell r="I32">
            <v>0</v>
          </cell>
          <cell r="K32">
            <v>704.95574486400005</v>
          </cell>
          <cell r="L32">
            <v>99.671715085319988</v>
          </cell>
        </row>
        <row r="33">
          <cell r="G33">
            <v>50672.24</v>
          </cell>
          <cell r="H33">
            <v>40177.14</v>
          </cell>
          <cell r="I33">
            <v>0</v>
          </cell>
          <cell r="K33">
            <v>32836.959999999999</v>
          </cell>
          <cell r="L33">
            <v>8352.91</v>
          </cell>
        </row>
        <row r="34">
          <cell r="G34">
            <v>9712.5</v>
          </cell>
          <cell r="H34">
            <v>8651.4</v>
          </cell>
          <cell r="I34">
            <v>0</v>
          </cell>
          <cell r="K34">
            <v>3855.2</v>
          </cell>
          <cell r="L34">
            <v>2856.8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0"/>
  <sheetViews>
    <sheetView tabSelected="1" topLeftCell="A49" workbookViewId="0">
      <selection activeCell="H16" sqref="H16"/>
    </sheetView>
  </sheetViews>
  <sheetFormatPr defaultRowHeight="15"/>
  <cols>
    <col min="1" max="1" width="4.28515625" customWidth="1"/>
    <col min="2" max="2" width="40" customWidth="1"/>
    <col min="3" max="3" width="15.42578125" customWidth="1"/>
    <col min="4" max="4" width="10.42578125" customWidth="1"/>
    <col min="5" max="5" width="11.7109375" customWidth="1"/>
    <col min="6" max="6" width="13" customWidth="1"/>
    <col min="8" max="8" width="10.5703125" bestFit="1" customWidth="1"/>
  </cols>
  <sheetData>
    <row r="1" spans="1:8" ht="12" customHeight="1">
      <c r="A1" s="96" t="s">
        <v>20</v>
      </c>
      <c r="B1" s="96"/>
      <c r="C1" s="96"/>
      <c r="D1" s="96"/>
      <c r="E1" s="96"/>
      <c r="F1" s="96"/>
    </row>
    <row r="2" spans="1:8" ht="12" customHeight="1">
      <c r="A2" s="96" t="s">
        <v>44</v>
      </c>
      <c r="B2" s="96"/>
      <c r="C2" s="96"/>
      <c r="D2" s="96"/>
      <c r="E2" s="96"/>
      <c r="F2" s="96"/>
    </row>
    <row r="3" spans="1:8" ht="6" customHeight="1" thickBot="1"/>
    <row r="4" spans="1:8" ht="12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53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45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46</v>
      </c>
      <c r="E7" s="13"/>
      <c r="F7" s="14"/>
    </row>
    <row r="8" spans="1:8" ht="12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39</v>
      </c>
      <c r="B9" s="10" t="s">
        <v>47</v>
      </c>
      <c r="C9" s="11" t="s">
        <v>10</v>
      </c>
      <c r="D9" s="21">
        <f>125074.17+243952.95</f>
        <v>369027.12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369027.12</v>
      </c>
      <c r="E11" s="22"/>
      <c r="F11" s="23"/>
    </row>
    <row r="12" spans="1:8" ht="21" customHeight="1" thickBot="1">
      <c r="A12" s="24" t="s">
        <v>40</v>
      </c>
      <c r="B12" s="25" t="s">
        <v>25</v>
      </c>
      <c r="C12" s="26" t="s">
        <v>10</v>
      </c>
      <c r="D12" s="21">
        <f>883530.91+763092.6</f>
        <v>1646623.51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D12*F32/D28</f>
        <v>1171470.9509030385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D12*F52/D28</f>
        <v>271047.40402239503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204105.15507456654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f>773506.85+842610.82</f>
        <v>1616117.67</v>
      </c>
      <c r="E16" s="22"/>
      <c r="F16" s="23"/>
      <c r="H16" s="2"/>
    </row>
    <row r="17" spans="1:7" ht="10.5" customHeight="1" thickBot="1">
      <c r="A17" s="27"/>
      <c r="B17" s="28" t="s">
        <v>29</v>
      </c>
      <c r="C17" s="29" t="s">
        <v>10</v>
      </c>
      <c r="D17" s="21">
        <v>1616117.67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1616117.67</v>
      </c>
      <c r="E22" s="34"/>
      <c r="F22" s="35"/>
    </row>
    <row r="23" spans="1:7" ht="21" customHeight="1" thickBot="1">
      <c r="A23" s="9" t="s">
        <v>41</v>
      </c>
      <c r="B23" s="10" t="s">
        <v>48</v>
      </c>
      <c r="C23" s="11" t="s">
        <v>10</v>
      </c>
      <c r="D23" s="21">
        <f>D9+D12-D16</f>
        <v>399532.95999999996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/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f>114659.92+284873.04</f>
        <v>399532.95999999996</v>
      </c>
      <c r="E25" s="22"/>
      <c r="F25" s="23"/>
    </row>
    <row r="26" spans="1:7" ht="12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1705543.9142831501</v>
      </c>
      <c r="E28" s="46"/>
      <c r="F28" s="47"/>
    </row>
    <row r="29" spans="1:7" ht="12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2" customHeight="1">
      <c r="A30" s="48" t="s">
        <v>33</v>
      </c>
      <c r="B30" s="49" t="s">
        <v>34</v>
      </c>
      <c r="C30" s="49" t="s">
        <v>35</v>
      </c>
      <c r="D30" s="50" t="s">
        <v>115</v>
      </c>
      <c r="E30" s="50" t="s">
        <v>116</v>
      </c>
      <c r="F30" s="51" t="s">
        <v>36</v>
      </c>
    </row>
    <row r="31" spans="1:7" ht="10.5" customHeight="1">
      <c r="A31" s="52" t="s">
        <v>54</v>
      </c>
      <c r="B31" s="53" t="s">
        <v>55</v>
      </c>
      <c r="C31" s="54" t="s">
        <v>111</v>
      </c>
      <c r="D31" s="55">
        <v>8007.9</v>
      </c>
      <c r="E31" s="55">
        <v>12</v>
      </c>
      <c r="F31" s="56">
        <f>PRODUCT([1]Работы!E3:F3,2.2)</f>
        <v>211408.56</v>
      </c>
    </row>
    <row r="32" spans="1:7" ht="10.5" customHeight="1">
      <c r="A32" s="52" t="s">
        <v>56</v>
      </c>
      <c r="B32" s="57" t="s">
        <v>57</v>
      </c>
      <c r="C32" s="58"/>
      <c r="D32" s="58"/>
      <c r="E32" s="58"/>
      <c r="F32" s="59">
        <f>SUM(F33:F51)</f>
        <v>1213389.1803064151</v>
      </c>
    </row>
    <row r="33" spans="1:6" ht="10.5" customHeight="1">
      <c r="A33" s="55">
        <v>1</v>
      </c>
      <c r="B33" s="60" t="s">
        <v>58</v>
      </c>
      <c r="C33" s="54" t="s">
        <v>112</v>
      </c>
      <c r="D33" s="55">
        <v>8007.9</v>
      </c>
      <c r="E33" s="55">
        <v>12</v>
      </c>
      <c r="F33" s="61">
        <f>PRODUCT([1]Работы!E5:F5,2.79)</f>
        <v>268104.49199999997</v>
      </c>
    </row>
    <row r="34" spans="1:6" ht="10.5" customHeight="1">
      <c r="A34" s="54">
        <v>2</v>
      </c>
      <c r="B34" s="62" t="s">
        <v>59</v>
      </c>
      <c r="C34" s="55" t="s">
        <v>60</v>
      </c>
      <c r="D34" s="55">
        <v>40</v>
      </c>
      <c r="E34" s="55">
        <v>1</v>
      </c>
      <c r="F34" s="63">
        <f>SUM([1]Работы!G6,[1]Работы!H6,[1]Работы!I6,[1]Работы!K6,[1]Работы!L6)</f>
        <v>12839.690212624</v>
      </c>
    </row>
    <row r="35" spans="1:6" ht="10.5" customHeight="1">
      <c r="A35" s="55">
        <v>3</v>
      </c>
      <c r="B35" s="62" t="s">
        <v>61</v>
      </c>
      <c r="C35" s="55" t="s">
        <v>62</v>
      </c>
      <c r="D35" s="55">
        <v>0.4</v>
      </c>
      <c r="E35" s="55">
        <v>1</v>
      </c>
      <c r="F35" s="63">
        <f>SUM([1]Работы!G7,[1]Работы!H7,[1]Работы!I7,[1]Работы!K7,[1]Работы!L7)</f>
        <v>59362.987621050728</v>
      </c>
    </row>
    <row r="36" spans="1:6" ht="10.5" customHeight="1">
      <c r="A36" s="55">
        <v>4</v>
      </c>
      <c r="B36" s="62" t="s">
        <v>63</v>
      </c>
      <c r="C36" s="55" t="s">
        <v>64</v>
      </c>
      <c r="D36" s="55">
        <v>1</v>
      </c>
      <c r="E36" s="55">
        <v>1</v>
      </c>
      <c r="F36" s="63">
        <f>SUM([1]Работы!G8,[1]Работы!H8,[1]Работы!I8,[1]Работы!K8,[1]Работы!L8)</f>
        <v>1346.2170321600001</v>
      </c>
    </row>
    <row r="37" spans="1:6" ht="10.5" customHeight="1">
      <c r="A37" s="54">
        <v>5</v>
      </c>
      <c r="B37" s="64" t="s">
        <v>65</v>
      </c>
      <c r="C37" s="65" t="s">
        <v>66</v>
      </c>
      <c r="D37" s="65">
        <v>0.01</v>
      </c>
      <c r="E37" s="65">
        <v>20</v>
      </c>
      <c r="F37" s="63">
        <f>SUM([1]Работы!G9,[1]Работы!H9,[1]Работы!I9,[1]Работы!K9,[1]Работы!L9)</f>
        <v>3769.4076900479999</v>
      </c>
    </row>
    <row r="38" spans="1:6" ht="21" customHeight="1">
      <c r="A38" s="55">
        <v>6</v>
      </c>
      <c r="B38" s="62" t="s">
        <v>67</v>
      </c>
      <c r="C38" s="55" t="s">
        <v>68</v>
      </c>
      <c r="D38" s="55">
        <v>0.1</v>
      </c>
      <c r="E38" s="55">
        <v>46</v>
      </c>
      <c r="F38" s="63">
        <f>SUM([1]Работы!G10,[1]Работы!H10,[1]Работы!I10,[1]Работы!K10,[1]Работы!L10)</f>
        <v>31161.827936664402</v>
      </c>
    </row>
    <row r="39" spans="1:6" ht="21" customHeight="1">
      <c r="A39" s="55">
        <v>7</v>
      </c>
      <c r="B39" s="62" t="s">
        <v>69</v>
      </c>
      <c r="C39" s="55" t="s">
        <v>70</v>
      </c>
      <c r="D39" s="66">
        <v>8</v>
      </c>
      <c r="E39" s="55">
        <v>2</v>
      </c>
      <c r="F39" s="63">
        <f>SUM([1]Работы!G11,[1]Работы!H11,[1]Работы!I11,[1]Работы!K11,[1]Работы!L11)</f>
        <v>2100.0985701696</v>
      </c>
    </row>
    <row r="40" spans="1:6" ht="21" customHeight="1">
      <c r="A40" s="54">
        <v>8</v>
      </c>
      <c r="B40" s="62" t="s">
        <v>71</v>
      </c>
      <c r="C40" s="55" t="s">
        <v>70</v>
      </c>
      <c r="D40" s="66">
        <v>8</v>
      </c>
      <c r="E40" s="55">
        <v>2</v>
      </c>
      <c r="F40" s="63">
        <f>SUM([1]Работы!G12,[1]Работы!H12,[1]Работы!I12,[1]Работы!K12,[1]Работы!L12)</f>
        <v>16746.9398800704</v>
      </c>
    </row>
    <row r="41" spans="1:6" ht="21" customHeight="1">
      <c r="A41" s="55">
        <v>9</v>
      </c>
      <c r="B41" s="62" t="s">
        <v>72</v>
      </c>
      <c r="C41" s="55" t="s">
        <v>70</v>
      </c>
      <c r="D41" s="66">
        <v>8</v>
      </c>
      <c r="E41" s="55">
        <v>2</v>
      </c>
      <c r="F41" s="63">
        <f>SUM([1]Работы!G13,[1]Работы!H13,[1]Работы!I13,[1]Работы!K13,[1]Работы!L13)</f>
        <v>24291.934318080002</v>
      </c>
    </row>
    <row r="42" spans="1:6" ht="10.5" customHeight="1">
      <c r="A42" s="55">
        <v>10</v>
      </c>
      <c r="B42" s="62" t="s">
        <v>73</v>
      </c>
      <c r="C42" s="55" t="s">
        <v>74</v>
      </c>
      <c r="D42" s="55">
        <v>2</v>
      </c>
      <c r="E42" s="55">
        <v>2</v>
      </c>
      <c r="F42" s="63">
        <f>SUM([1]Работы!G14,[1]Работы!H14,[1]Работы!I14,[1]Работы!K14,[1]Работы!L14)</f>
        <v>11352.268928</v>
      </c>
    </row>
    <row r="43" spans="1:6" ht="21" customHeight="1">
      <c r="A43" s="54">
        <v>11</v>
      </c>
      <c r="B43" s="62" t="s">
        <v>75</v>
      </c>
      <c r="C43" s="55" t="s">
        <v>76</v>
      </c>
      <c r="D43" s="55">
        <v>0.1</v>
      </c>
      <c r="E43" s="55">
        <v>12</v>
      </c>
      <c r="F43" s="63">
        <f>SUM([1]Работы!G15,[1]Работы!H15,[1]Работы!I15,[1]Работы!K15,[1]Работы!L15)</f>
        <v>15052.700481564001</v>
      </c>
    </row>
    <row r="44" spans="1:6" ht="21" customHeight="1">
      <c r="A44" s="55">
        <v>12</v>
      </c>
      <c r="B44" s="62" t="s">
        <v>77</v>
      </c>
      <c r="C44" s="55" t="s">
        <v>78</v>
      </c>
      <c r="D44" s="66">
        <v>8</v>
      </c>
      <c r="E44" s="55">
        <v>1</v>
      </c>
      <c r="F44" s="63">
        <f>SUM([1]Работы!G16,[1]Работы!H16,[1]Работы!I16,[1]Работы!K16,[1]Работы!L16)</f>
        <v>11308.223070143998</v>
      </c>
    </row>
    <row r="45" spans="1:6" ht="21" customHeight="1">
      <c r="A45" s="55">
        <v>13</v>
      </c>
      <c r="B45" s="62" t="s">
        <v>79</v>
      </c>
      <c r="C45" s="55" t="s">
        <v>78</v>
      </c>
      <c r="D45" s="66">
        <v>8</v>
      </c>
      <c r="E45" s="55">
        <v>1</v>
      </c>
      <c r="F45" s="63">
        <f>SUM([1]Работы!G17,[1]Работы!H17,[1]Работы!I17,[1]Работы!K17,[1]Работы!L17)</f>
        <v>11308.223070143998</v>
      </c>
    </row>
    <row r="46" spans="1:6" ht="21" customHeight="1">
      <c r="A46" s="54">
        <v>14</v>
      </c>
      <c r="B46" s="62" t="s">
        <v>80</v>
      </c>
      <c r="C46" s="55" t="s">
        <v>81</v>
      </c>
      <c r="D46" s="55">
        <v>0.6</v>
      </c>
      <c r="E46" s="55">
        <v>2</v>
      </c>
      <c r="F46" s="63">
        <f>SUM([1]Работы!G18,[1]Работы!H18,[1]Работы!I18,[1]Работы!K18,[1]Работы!L18)</f>
        <v>4099.2639161759998</v>
      </c>
    </row>
    <row r="47" spans="1:6" ht="21" customHeight="1">
      <c r="A47" s="55">
        <v>15</v>
      </c>
      <c r="B47" s="62" t="s">
        <v>82</v>
      </c>
      <c r="C47" s="55" t="s">
        <v>83</v>
      </c>
      <c r="D47" s="55">
        <v>2</v>
      </c>
      <c r="E47" s="55">
        <v>2</v>
      </c>
      <c r="F47" s="63">
        <f>SUM([1]Работы!G19,[1]Работы!H19,[1]Работы!I19,[1]Работы!K19,[1]Работы!L19)</f>
        <v>6072.9835795200006</v>
      </c>
    </row>
    <row r="48" spans="1:6" ht="10.5" customHeight="1">
      <c r="A48" s="55">
        <v>16</v>
      </c>
      <c r="B48" s="62" t="s">
        <v>84</v>
      </c>
      <c r="C48" s="55" t="s">
        <v>113</v>
      </c>
      <c r="D48" s="55">
        <v>8007.9</v>
      </c>
      <c r="E48" s="55">
        <v>247</v>
      </c>
      <c r="F48" s="63">
        <f>3.15*[1]Работы!E20*12</f>
        <v>302698.62</v>
      </c>
    </row>
    <row r="49" spans="1:6" ht="10.5" customHeight="1">
      <c r="A49" s="54">
        <v>17</v>
      </c>
      <c r="B49" s="62" t="s">
        <v>85</v>
      </c>
      <c r="C49" s="55" t="s">
        <v>114</v>
      </c>
      <c r="D49" s="55">
        <v>8007.9</v>
      </c>
      <c r="E49" s="55">
        <v>365</v>
      </c>
      <c r="F49" s="63">
        <f>PRODUCT([1]Работы!E21,12,1.95)</f>
        <v>187384.86</v>
      </c>
    </row>
    <row r="50" spans="1:6" ht="10.5" customHeight="1">
      <c r="A50" s="55">
        <v>18</v>
      </c>
      <c r="B50" s="62" t="s">
        <v>86</v>
      </c>
      <c r="C50" s="55" t="s">
        <v>87</v>
      </c>
      <c r="D50" s="55">
        <v>8007.9</v>
      </c>
      <c r="E50" s="55">
        <v>48</v>
      </c>
      <c r="F50" s="63">
        <f>PRODUCT([1]Работы!E22,1.64,12)</f>
        <v>157595.47199999998</v>
      </c>
    </row>
    <row r="51" spans="1:6" ht="10.5" customHeight="1">
      <c r="A51" s="55">
        <v>19</v>
      </c>
      <c r="B51" s="62" t="s">
        <v>88</v>
      </c>
      <c r="C51" s="55"/>
      <c r="D51" s="55"/>
      <c r="E51" s="55"/>
      <c r="F51" s="63">
        <f>50413.97+36379</f>
        <v>86792.97</v>
      </c>
    </row>
    <row r="52" spans="1:6" ht="12" customHeight="1">
      <c r="A52" s="67" t="s">
        <v>89</v>
      </c>
      <c r="B52" s="68" t="s">
        <v>90</v>
      </c>
      <c r="C52" s="69"/>
      <c r="D52" s="69"/>
      <c r="E52" s="69"/>
      <c r="F52" s="70">
        <f>SUM(F53:F62)</f>
        <v>280746.17397673504</v>
      </c>
    </row>
    <row r="53" spans="1:6" ht="10.5" customHeight="1">
      <c r="A53" s="71">
        <v>1</v>
      </c>
      <c r="B53" s="62" t="s">
        <v>91</v>
      </c>
      <c r="C53" s="55" t="s">
        <v>92</v>
      </c>
      <c r="D53" s="55">
        <v>5.0000000000000001E-3</v>
      </c>
      <c r="E53" s="55">
        <v>29</v>
      </c>
      <c r="F53" s="72">
        <f>SUM([1]Работы!G25,[1]Работы!H25,[1]Работы!I25,[1]Работы!K25,[1]Работы!L25)</f>
        <v>13915.254075842069</v>
      </c>
    </row>
    <row r="54" spans="1:6" ht="10.5" customHeight="1">
      <c r="A54" s="73">
        <v>2</v>
      </c>
      <c r="B54" s="62" t="s">
        <v>93</v>
      </c>
      <c r="C54" s="55" t="s">
        <v>94</v>
      </c>
      <c r="D54" s="55">
        <v>0.01</v>
      </c>
      <c r="E54" s="55">
        <v>45</v>
      </c>
      <c r="F54" s="72">
        <f>SUM([1]Работы!G26,[1]Работы!H26,[1]Работы!I26,[1]Работы!K26,[1]Работы!L26)</f>
        <v>21818.289864988354</v>
      </c>
    </row>
    <row r="55" spans="1:6" ht="10.5" customHeight="1">
      <c r="A55" s="73">
        <v>3</v>
      </c>
      <c r="B55" s="62" t="s">
        <v>95</v>
      </c>
      <c r="C55" s="55" t="s">
        <v>96</v>
      </c>
      <c r="D55" s="55">
        <v>1</v>
      </c>
      <c r="E55" s="55">
        <v>1</v>
      </c>
      <c r="F55" s="74">
        <f>SUM([1]Работы!G27,[1]Работы!H27,[1]Работы!I27,[1]Работы!K27,[1]Работы!L27)</f>
        <v>65241.646439999997</v>
      </c>
    </row>
    <row r="56" spans="1:6" ht="10.5" customHeight="1">
      <c r="A56" s="73">
        <v>4</v>
      </c>
      <c r="B56" s="62" t="s">
        <v>97</v>
      </c>
      <c r="C56" s="55" t="s">
        <v>98</v>
      </c>
      <c r="D56" s="55">
        <v>0.01</v>
      </c>
      <c r="E56" s="55">
        <v>16</v>
      </c>
      <c r="F56" s="72">
        <f>SUM([1]Работы!G28,[1]Работы!H28,[1]Работы!I28,[1]Работы!K28,[1]Работы!L28)</f>
        <v>3954.3388078003204</v>
      </c>
    </row>
    <row r="57" spans="1:6" ht="10.5" customHeight="1">
      <c r="A57" s="73">
        <v>5</v>
      </c>
      <c r="B57" s="62" t="s">
        <v>99</v>
      </c>
      <c r="C57" s="55" t="s">
        <v>100</v>
      </c>
      <c r="D57" s="55">
        <v>7.0000000000000007E-2</v>
      </c>
      <c r="E57" s="55">
        <v>2</v>
      </c>
      <c r="F57" s="74">
        <f>SUM([1]Работы!G29,[1]Работы!H29,[1]Работы!I29,[1]Работы!K29,[1]Работы!L29)</f>
        <v>2952.1093983329483</v>
      </c>
    </row>
    <row r="58" spans="1:6" ht="10.5" customHeight="1">
      <c r="A58" s="71">
        <v>6</v>
      </c>
      <c r="B58" s="62" t="s">
        <v>101</v>
      </c>
      <c r="C58" s="55" t="s">
        <v>102</v>
      </c>
      <c r="D58" s="55">
        <v>126</v>
      </c>
      <c r="E58" s="55">
        <v>1</v>
      </c>
      <c r="F58" s="72">
        <f>SUM([1]Работы!G30:L30)</f>
        <v>10515.72</v>
      </c>
    </row>
    <row r="59" spans="1:6" ht="10.5" customHeight="1">
      <c r="A59" s="73">
        <v>7</v>
      </c>
      <c r="B59" s="62" t="s">
        <v>103</v>
      </c>
      <c r="C59" s="55" t="s">
        <v>104</v>
      </c>
      <c r="D59" s="55">
        <v>3</v>
      </c>
      <c r="E59" s="55">
        <v>1</v>
      </c>
      <c r="F59" s="63">
        <f>SUM([1]Работы!G31:L31)</f>
        <v>3314.32</v>
      </c>
    </row>
    <row r="60" spans="1:6" ht="10.5" customHeight="1">
      <c r="A60" s="71">
        <v>8</v>
      </c>
      <c r="B60" s="62" t="s">
        <v>105</v>
      </c>
      <c r="C60" s="55" t="s">
        <v>98</v>
      </c>
      <c r="D60" s="55">
        <v>0.01</v>
      </c>
      <c r="E60" s="55">
        <v>2</v>
      </c>
      <c r="F60" s="72">
        <f>SUM([1]Работы!G32,[1]Работы!H32,[1]Работы!I32,[1]Работы!K32,[1]Работы!L32)</f>
        <v>1919.3453897713198</v>
      </c>
    </row>
    <row r="61" spans="1:6" ht="10.5" customHeight="1">
      <c r="A61" s="71">
        <v>9</v>
      </c>
      <c r="B61" s="62" t="s">
        <v>106</v>
      </c>
      <c r="C61" s="66" t="s">
        <v>107</v>
      </c>
      <c r="D61" s="55">
        <v>3</v>
      </c>
      <c r="E61" s="55">
        <v>1</v>
      </c>
      <c r="F61" s="75">
        <f>SUM([1]Работы!G33,[1]Работы!H33,[1]Работы!I33,[1]Работы!K33,[1]Работы!L33)</f>
        <v>132039.25</v>
      </c>
    </row>
    <row r="62" spans="1:6" ht="10.5" customHeight="1">
      <c r="A62" s="71">
        <v>10</v>
      </c>
      <c r="B62" s="62" t="s">
        <v>108</v>
      </c>
      <c r="C62" s="55" t="s">
        <v>109</v>
      </c>
      <c r="D62" s="55">
        <v>12</v>
      </c>
      <c r="E62" s="55">
        <v>1</v>
      </c>
      <c r="F62" s="75">
        <f>SUM([1]Работы!G34,[1]Работы!H34,[1]Работы!I34,[1]Работы!K34,[1]Работы!L34)</f>
        <v>25075.9</v>
      </c>
    </row>
    <row r="63" spans="1:6" ht="12" customHeight="1" thickBot="1">
      <c r="A63" s="53" t="s">
        <v>110</v>
      </c>
      <c r="B63" s="57"/>
      <c r="C63" s="58"/>
      <c r="D63" s="58"/>
      <c r="E63" s="58"/>
      <c r="F63" s="70">
        <f>SUM(F31,F32,F52)</f>
        <v>1705543.9142831501</v>
      </c>
    </row>
    <row r="64" spans="1:6" ht="12" customHeight="1" thickBot="1">
      <c r="A64" s="76" t="s">
        <v>49</v>
      </c>
      <c r="B64" s="77"/>
      <c r="C64" s="77"/>
      <c r="D64" s="77"/>
      <c r="E64" s="77"/>
      <c r="F64" s="78"/>
    </row>
    <row r="65" spans="1:6" ht="10.5" customHeight="1">
      <c r="A65" s="79" t="s">
        <v>3</v>
      </c>
      <c r="B65" s="97" t="s">
        <v>117</v>
      </c>
      <c r="C65" s="80" t="s">
        <v>50</v>
      </c>
      <c r="D65" s="81">
        <f>155+78</f>
        <v>233</v>
      </c>
      <c r="E65" s="82"/>
      <c r="F65" s="83"/>
    </row>
    <row r="66" spans="1:6" ht="10.5" customHeight="1">
      <c r="A66" s="84" t="s">
        <v>6</v>
      </c>
      <c r="B66" s="85" t="s">
        <v>51</v>
      </c>
      <c r="C66" s="86" t="s">
        <v>50</v>
      </c>
      <c r="D66" s="87">
        <v>7</v>
      </c>
      <c r="E66" s="88"/>
      <c r="F66" s="89"/>
    </row>
    <row r="67" spans="1:6" ht="21" customHeight="1" thickBot="1">
      <c r="A67" s="90" t="s">
        <v>8</v>
      </c>
      <c r="B67" s="91" t="s">
        <v>52</v>
      </c>
      <c r="C67" s="92" t="s">
        <v>10</v>
      </c>
      <c r="D67" s="93">
        <f>96286.25+106941.52</f>
        <v>203227.77000000002</v>
      </c>
      <c r="E67" s="94"/>
      <c r="F67" s="95"/>
    </row>
    <row r="68" spans="1:6" ht="3.75" customHeight="1">
      <c r="A68" s="1"/>
      <c r="B68" s="1"/>
      <c r="C68" s="1"/>
      <c r="D68" s="1"/>
      <c r="E68" s="1"/>
      <c r="F68" s="1"/>
    </row>
    <row r="69" spans="1:6" ht="10.5" customHeight="1">
      <c r="A69" s="1"/>
      <c r="B69" s="1"/>
      <c r="C69" s="1"/>
      <c r="D69" s="3" t="s">
        <v>20</v>
      </c>
      <c r="E69" s="3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</sheetData>
  <mergeCells count="33">
    <mergeCell ref="A29:F29"/>
    <mergeCell ref="D21:F21"/>
    <mergeCell ref="D66:F66"/>
    <mergeCell ref="D67:F67"/>
    <mergeCell ref="D24:F24"/>
    <mergeCell ref="D25:F25"/>
    <mergeCell ref="D13:F13"/>
    <mergeCell ref="D14:F14"/>
    <mergeCell ref="A64:F64"/>
    <mergeCell ref="D15:F15"/>
    <mergeCell ref="D16:F16"/>
    <mergeCell ref="D17:F17"/>
    <mergeCell ref="D18:F18"/>
    <mergeCell ref="D19:F19"/>
    <mergeCell ref="D20:F20"/>
    <mergeCell ref="D27:F27"/>
    <mergeCell ref="D28:F28"/>
    <mergeCell ref="D69:E69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22:F22"/>
    <mergeCell ref="D23:F23"/>
    <mergeCell ref="D65:F65"/>
  </mergeCells>
  <pageMargins left="0.39370078740157483" right="0.39370078740157483" top="0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Автомобилистов 19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2019-03-21T09:06:13Z</dcterms:modified>
</cp:coreProperties>
</file>